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9B876477-338A-4D52-A88B-00920F8D27A2}" xr6:coauthVersionLast="47" xr6:coauthVersionMax="47" xr10:uidLastSave="{00000000-0000-0000-0000-000000000000}"/>
  <bookViews>
    <workbookView xWindow="825" yWindow="33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2" i="5"/>
  <c r="AE31" i="5"/>
  <c r="AE64" i="5"/>
  <c r="AE84" i="5"/>
  <c r="BD53" i="5"/>
  <c r="BD47" i="5"/>
  <c r="BD49" i="5"/>
  <c r="AE41" i="5"/>
  <c r="AE28" i="5"/>
  <c r="H32" i="5"/>
  <c r="AE36" i="5"/>
  <c r="D32" i="5"/>
  <c r="E32" i="5"/>
  <c r="AE34" i="5"/>
  <c r="AE53" i="5"/>
  <c r="B44" i="22"/>
  <c r="AE78" i="5"/>
  <c r="AE33" i="5"/>
  <c r="BD36" i="5"/>
  <c r="AE47" i="5"/>
  <c r="AE83" i="5"/>
  <c r="BD55" i="5"/>
  <c r="BD48" i="5" l="1"/>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3" i="15"/>
  <c r="AE27" i="15"/>
  <c r="AE24" i="15" s="1"/>
  <c r="D24" i="15"/>
  <c r="R27" i="15" l="1"/>
  <c r="R24" i="15" s="1"/>
  <c r="N27" i="15"/>
  <c r="F31"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<sst xmlns="http://schemas.openxmlformats.org/spreadsheetml/2006/main" count="4522" uniqueCount="542">
  <si>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</si>
  <si>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</si>
  <si>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</si>
  <si>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</si>
  <si>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</si>
  <si>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</si>
  <si>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</si>
  <si>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</si>
  <si>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</si>
  <si>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</si>
  <si>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</si>
  <si>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</si>
  <si>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</si>
  <si>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</si>
  <si>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</si>
  <si>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</si>
  <si>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</si>
  <si>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</si>
  <si>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</si>
  <si>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</si>
  <si>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</si>
  <si>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</si>
  <si>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</si>
  <si>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</si>
  <si>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</si>
  <si>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</si>
  <si>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</si>
  <si>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</si>
  <si>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</si>
  <si>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</si>
  <si>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</si>
  <si>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</si>
  <si>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</si>
  <si>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</si>
  <si>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</si>
  <si>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</si>
  <si>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</si>
  <si>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</si>
  <si>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</si>
  <si>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</si>
  <si>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</si>
  <si>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</si>
  <si>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</si>
  <si>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</si>
  <si>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</si>
  <si>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</si>
  <si>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</si>
  <si>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</si>
  <si>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</si>
  <si>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</si>
  <si>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</si>
  <si>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</si>
  <si>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</si>
  <si>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</si>
  <si>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</si>
  <si>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</si>
  <si>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</si>
  <si>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</si>
  <si>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</si>
  <si>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</si>
  <si>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</si>
  <si>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</si>
  <si>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</si>
  <si>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</si>
  <si>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</si>
  <si>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</si>
  <si>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</si>
  <si>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</si>
  <si>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</si>
  <si>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</si>
  <si>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</si>
  <si>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</si>
  <si>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</si>
  <si>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</si>
  <si>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</si>
  <si>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</si>
  <si>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</si>
  <si>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</si>
  <si>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</si>
  <si>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</si>
  <si>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</si>
  <si>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</si>
  <si>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</si>
  <si>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</si>
  <si>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</si>
  <si>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</si>
  <si>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</si>
  <si>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</si>
  <si>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</si>
  <si>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</si>
  <si>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</si>
  <si>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</si>
  <si>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</si>
  <si>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</si>
  <si>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</si>
  <si>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</si>
  <si>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</si>
  <si>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</si>
  <si>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</si>
  <si>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</si>
  <si>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</si>
  <si>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</si>
  <si>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</si>
  <si>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</si>
  <si>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</si>
  <si>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</si>
  <si>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</si>
  <si>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</si>
  <si>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</si>
  <si>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</si>
  <si>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</si>
  <si>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</si>
  <si>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</si>
  <si>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</si>
  <si>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</si>
  <si>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</si>
  <si>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</si>
  <si>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</si>
  <si>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</si>
  <si>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</si>
  <si>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</si>
  <si>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</si>
  <si>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</si>
  <si>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</si>
  <si>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</si>
  <si>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</si>
  <si>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</si>
  <si>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</si>
  <si>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</si>
  <si>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</si>
  <si>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</si>
  <si>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</si>
  <si>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</si>
  <si>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</si>
  <si>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</si>
  <si>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</si>
  <si>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</si>
  <si>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</si>
  <si>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</si>
  <si>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</si>
  <si>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</si>
  <si>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</si>
  <si>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</si>
  <si>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</si>
  <si>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</si>
  <si>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</si>
  <si>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</si>
  <si>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</si>
  <si>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</si>
  <si>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</si>
  <si>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</si>
  <si>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</si>
  <si>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</si>
  <si>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</si>
  <si>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</si>
  <si>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</si>
  <si>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</si>
  <si>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</si>
  <si>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</si>
  <si>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</si>
  <si>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</si>
  <si>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</si>
  <si>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</si>
  <si>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</si>
  <si>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</si>
  <si>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</si>
  <si>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</si>
  <si>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</si>
  <si>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</si>
  <si>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</si>
  <si>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</si>
  <si>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</si>
  <si>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</si>
  <si>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</si>
  <si>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</si>
  <si>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</si>
  <si>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</si>
  <si>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</si>
  <si>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</si>
  <si>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</si>
  <si>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</si>
  <si>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</si>
  <si>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</si>
  <si>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</si>
  <si>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</si>
  <si>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</si>
  <si>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</si>
  <si>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</si>
  <si>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</si>
  <si>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</si>
  <si>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</si>
  <si>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</si>
  <si>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</si>
  <si>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</si>
  <si>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</si>
  <si>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</si>
  <si>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</si>
  <si>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</si>
  <si>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</si>
  <si>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</si>
  <si>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</si>
  <si>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</si>
  <si>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</si>
  <si>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</si>
  <si>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</si>
  <si>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</si>
  <si>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</si>
  <si>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</si>
  <si>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</si>
  <si>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</si>
  <si>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</si>
  <si>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</si>
  <si>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</si>
  <si>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</si>
  <si>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</si>
  <si>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</si>
  <si>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</si>
  <si>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</si>
  <si>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</si>
  <si>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</si>
  <si>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</si>
  <si>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</si>
  <si>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</si>
  <si>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</si>
  <si>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</si>
  <si>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</si>
  <si>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</si>
  <si>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</si>
  <si>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</si>
  <si>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</si>
  <si>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</si>
  <si>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</si>
  <si>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</si>
  <si>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</si>
  <si>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</si>
  <si>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</si>
  <si>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</si>
  <si>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</si>
  <si>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</si>
  <si>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</si>
  <si>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</si>
  <si>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</si>
  <si>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</si>
  <si>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</si>
  <si>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</si>
  <si>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</si>
  <si>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</si>
  <si>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</si>
  <si>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</si>
  <si>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</si>
  <si>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</si>
  <si>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</si>
  <si>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</si>
  <si>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</si>
  <si>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</si>
  <si>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</si>
  <si>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</si>
  <si>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</si>
  <si>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</si>
  <si>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</si>
  <si>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</si>
  <si>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</si>
  <si>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</si>
  <si>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</si>
  <si>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</si>
  <si>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</si>
  <si>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</si>
  <si>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</si>
  <si>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</si>
  <si>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</si>
  <si>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</si>
  <si>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</si>
  <si>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</si>
  <si>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</si>
  <si>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</si>
  <si>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</si>
  <si>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</si>
  <si>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</si>
  <si>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</si>
  <si>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</si>
  <si>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</si>
  <si>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</si>
  <si>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</si>
  <si>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</si>
  <si>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</si>
  <si>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</si>
  <si>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</si>
  <si>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</si>
  <si>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</si>
  <si>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</si>
  <si>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</si>
  <si>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</si>
  <si>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</si>
  <si>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</si>
  <si>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</si>
  <si>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</si>
  <si>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</si>
  <si>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</si>
  <si>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</si>
  <si>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</si>
  <si>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</si>
  <si>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</si>
  <si>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</si>
  <si>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</si>
  <si>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</si>
  <si>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</si>
  <si>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</si>
  <si>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</si>
  <si>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</si>
  <si>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</si>
  <si>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</si>
  <si>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</si>
  <si>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</si>
  <si>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</si>
  <si>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</si>
  <si>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</si>
  <si>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</si>
  <si>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</si>
  <si>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</si>
  <si>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</si>
  <si>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</si>
  <si>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</si>
  <si>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</si>
  <si>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</si>
  <si>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</si>
  <si>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</si>
  <si>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</si>
  <si>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</si>
  <si>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</si>
  <si>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</si>
  <si>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</si>
  <si>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</si>
  <si>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</si>
  <si>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</si>
  <si>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</si>
  <si>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</si>
  <si>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</si>
  <si>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</si>
  <si>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</si>
  <si>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</si>
  <si>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</si>
  <si>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</si>
  <si>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</si>
  <si>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</si>
  <si>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</si>
  <si>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</si>
  <si>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</si>
  <si>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</si>
  <si>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</si>
  <si>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</si>
  <si>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</si>
  <si>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</si>
  <si>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</si>
  <si>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</si>
  <si>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</si>
  <si>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</si>
  <si>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</si>
  <si>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</si>
  <si>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</si>
  <si>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</si>
  <si>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</si>
  <si>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</si>
  <si>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</si>
  <si>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</si>
  <si>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</si>
  <si>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</si>
  <si>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</si>
  <si>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</si>
  <si>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</si>
  <si>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</si>
  <si>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</si>
  <si>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</si>
  <si>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</si>
  <si>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</si>
  <si>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</si>
  <si>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</si>
  <si>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</si>
  <si>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</si>
  <si>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</si>
  <si>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</si>
  <si>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</si>
  <si>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</si>
  <si>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</si>
  <si>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</si>
  <si>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</si>
  <si>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</si>
  <si>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</si>
  <si>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</si>
  <si>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</si>
  <si>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</si>
  <si>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</si>
  <si>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</si>
  <si>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</si>
  <si>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</si>
  <si>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</si>
  <si>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</si>
  <si>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</si>
  <si>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</si>
  <si>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</si>
  <si>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</si>
  <si>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</si>
  <si>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</si>
  <si>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</si>
  <si>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</si>
  <si>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</si>
  <si>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</si>
  <si>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</si>
  <si>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</si>
  <si>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</si>
  <si>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</si>
  <si>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</si>
  <si>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</si>
  <si>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</si>
  <si>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</si>
  <si>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</si>
  <si>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</si>
  <si>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</si>
  <si>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</si>
  <si>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</si>
  <si>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</si>
  <si>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</si>
  <si>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</si>
  <si>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</si>
  <si>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</si>
  <si>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</si>
  <si>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</si>
  <si>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</si>
  <si>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</si>
  <si>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</si>
  <si>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</si>
  <si>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</si>
  <si>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</si>
  <si>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</si>
  <si>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</si>
  <si>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</si>
  <si>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</si>
  <si>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</si>
  <si>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</si>
  <si>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</si>
  <si>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</si>
  <si>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</si>
  <si>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</si>
  <si>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</si>
  <si>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</si>
  <si>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M_00.0038.000038</t>
  </si>
  <si>
    <t>Реконструкция устройств передачи аварийных сигналов и команд (1 шт.) между ПС Восточная и ТЭЦ-5 в части резервных каналов</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</si>
  <si>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</si>
  <si>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</si>
  <si>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</si>
  <si>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</si>
  <si>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</si>
  <si>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</si>
  <si>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</si>
  <si>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</si>
  <si>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</si>
  <si>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</si>
  <si>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</si>
  <si>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</si>
  <si>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</si>
  <si>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</si>
  <si>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</si>
  <si>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</si>
  <si>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</si>
  <si>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</si>
  <si>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</si>
  <si>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</si>
  <si>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</si>
  <si>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</si>
  <si>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</si>
  <si>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</si>
  <si>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</si>
  <si>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</si>
  <si>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</si>
  <si>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</si>
  <si>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</si>
  <si>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</si>
  <si>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</si>
  <si>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</si>
  <si>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</si>
  <si>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</si>
  <si>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</si>
  <si>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</si>
  <si>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</si>
  <si>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</si>
  <si>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</si>
  <si>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</si>
  <si>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</si>
  <si>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</si>
  <si>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</si>
  <si>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</si>
  <si>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</si>
  <si>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</si>
  <si>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</si>
  <si>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</si>
  <si>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</si>
  <si>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</si>
  <si>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</si>
  <si>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</si>
  <si>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</si>
  <si>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</si>
  <si>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</si>
  <si>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</si>
  <si>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</si>
  <si>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</si>
  <si>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</si>
  <si>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</si>
  <si>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</si>
  <si>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</si>
  <si>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</si>
  <si>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</si>
  <si>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договора и реализации проекта, при полном его завершении</t>
  </si>
  <si>
    <t>ПИР, СМР, ПНР</t>
  </si>
  <si>
    <t>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</si>
  <si>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</si>
  <si>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</si>
  <si>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</si>
  <si>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да</t>
  </si>
  <si>
    <t>https://com.roseltorg.ru/</t>
  </si>
  <si>
    <t>-</t>
  </si>
  <si>
    <t>Несостоявшаяся закупочная процедура (низкая стоимость лота)</t>
  </si>
  <si>
    <t>ИП</t>
  </si>
  <si>
    <t>Закупочная процедура признана несостоявшейся</t>
  </si>
  <si>
    <t>ПИР</t>
  </si>
  <si>
    <t xml:space="preserve">ООО  «ЭКРА-Сибирь» </t>
  </si>
  <si>
    <t>ИП-24-00241 от 16.10.2024</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</si>
  <si>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</si>
  <si>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</si>
  <si>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</si>
  <si>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</si>
  <si>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</si>
  <si>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</si>
  <si>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</si>
  <si>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</si>
  <si>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32,99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</si>
  <si>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</si>
  <si>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существующих УПАСК типа АНКА на ПС позволит:
- повысить надежность электроснабжения схемы выдачи мощности Новосибирской ТЭЦ-5;
- минимизировать возможность причинения ущерба собственникам объектов генерации, сторонним организациям.</t>
  </si>
  <si>
    <t>ПС 220 кВ Восточная</t>
  </si>
  <si>
    <t>12264 тыс. руб с НДС за 1 шт.</t>
  </si>
  <si>
    <t>Выделение этапов не предусмотрено</t>
  </si>
  <si>
    <t xml:space="preserve">1. 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
2. Протокол штаба надежности электроснабжения НСО от 13.10.2020.
</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</si>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</sst>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445</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12.263999999999996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8.9388094699999954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M_00.0038.000038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13.094188000000001</v>
      </c>
      <c r="D24" s="261">
        <f t="shared" ref="D24:G24" si="0">D25+D26+D27+D32+D33</f>
        <v>12.263999999999996</v>
      </c>
      <c r="E24" s="262">
        <f>J24+N24+R24+V24+Z24+AE24</f>
        <v>8.9388094699999954</v>
      </c>
      <c r="F24" s="262">
        <f t="shared" ref="F24:F26" si="1">N24+R24+V24+Z24+AE24</f>
        <v>0</v>
      </c>
      <c r="G24" s="253">
        <f t="shared" si="0"/>
        <v>3.32519053</v>
      </c>
      <c r="H24" s="253">
        <f>H25+H26+H27+H32+H33</f>
        <v>2.1116779999999999</v>
      </c>
      <c r="I24" s="253" t="s">
        <v>424</v>
      </c>
      <c r="J24" s="261">
        <f>J25+J26+J27+J32+J33</f>
        <v>8.9388094699999954</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2.1116779999999999</v>
      </c>
      <c r="AC24" s="264">
        <f>J24+N24+R24+V24+Z24</f>
        <v>8.9388094699999954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10.966300194835606</v>
      </c>
      <c r="D27" s="261">
        <v>10.219999999999997</v>
      </c>
      <c r="E27" s="264">
        <f>J27+N27+R27+V27+Z27+AE27</f>
        <v>7.449007891666664</v>
      </c>
      <c r="F27" s="264">
        <f t="shared" ref="F27:F68" si="8">N27+R27+V27+Z27+AE27</f>
        <v>0</v>
      </c>
      <c r="G27" s="253">
        <v>3.32519053</v>
      </c>
      <c r="H27" s="253">
        <f>SUM(H28:H31)</f>
        <v>0</v>
      </c>
      <c r="I27" s="253" t="s">
        <v>424</v>
      </c>
      <c r="J27" s="261">
        <f>SUM(J28:J31)</f>
        <v>7.449007891666664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7.449007891666664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0.35805136911022883</v>
      </c>
      <c r="F28" s="264">
        <f t="shared" si="8"/>
        <v>0</v>
      </c>
      <c r="G28" s="254" t="s">
        <v>424</v>
      </c>
      <c r="H28" s="254">
        <v>0</v>
      </c>
      <c r="I28" s="255">
        <v>0</v>
      </c>
      <c r="J28" s="263">
        <v>0.35805136911022883</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0.35805136911022883</v>
      </c>
      <c r="AE28" s="274">
        <v>0</v>
      </c>
      <c r="AF28" s="274">
        <v>0</v>
      </c>
      <c r="AG28" s="278">
        <v>0</v>
      </c>
      <c r="AH28" s="278">
        <v>0</v>
      </c>
    </row>
    <row r="29" spans="1:34" ht="31.5" x14ac:dyDescent="0.25">
      <c r="A29" s="58" t="s">
        <v>426</v>
      </c>
      <c r="B29" s="42" t="s">
        <v>166</v>
      </c>
      <c r="C29" s="255" t="s">
        <v>424</v>
      </c>
      <c r="D29" s="265" t="s">
        <v>424</v>
      </c>
      <c r="E29" s="264">
        <f t="shared" si="9"/>
        <v>0.91926025678951362</v>
      </c>
      <c r="F29" s="264">
        <f t="shared" si="8"/>
        <v>0</v>
      </c>
      <c r="G29" s="254" t="s">
        <v>424</v>
      </c>
      <c r="H29" s="254">
        <v>0</v>
      </c>
      <c r="I29" s="255">
        <v>0</v>
      </c>
      <c r="J29" s="263">
        <v>0.91926025678951362</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0.91926025678951362</v>
      </c>
      <c r="AD29" s="204"/>
      <c r="AE29" s="274">
        <v>0</v>
      </c>
      <c r="AF29" s="276">
        <v>0</v>
      </c>
      <c r="AG29" s="278">
        <v>0</v>
      </c>
      <c r="AH29" s="278">
        <v>0</v>
      </c>
    </row>
    <row r="30" spans="1:34" x14ac:dyDescent="0.25">
      <c r="A30" s="58" t="s">
        <v>427</v>
      </c>
      <c r="B30" s="42" t="s">
        <v>164</v>
      </c>
      <c r="C30" s="255" t="s">
        <v>424</v>
      </c>
      <c r="D30" s="265" t="s">
        <v>424</v>
      </c>
      <c r="E30" s="264">
        <f t="shared" si="9"/>
        <v>5.1997417630337956</v>
      </c>
      <c r="F30" s="264">
        <f t="shared" si="8"/>
        <v>0</v>
      </c>
      <c r="G30" s="254" t="s">
        <v>424</v>
      </c>
      <c r="H30" s="254">
        <v>0</v>
      </c>
      <c r="I30" s="255">
        <v>0</v>
      </c>
      <c r="J30" s="263">
        <v>5.1997417630337956</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5.1997417630337956</v>
      </c>
      <c r="AD30" s="204"/>
      <c r="AE30" s="274">
        <v>0</v>
      </c>
      <c r="AF30" s="274">
        <v>0</v>
      </c>
      <c r="AG30" s="278">
        <v>0</v>
      </c>
      <c r="AH30" s="278">
        <v>0</v>
      </c>
    </row>
    <row r="31" spans="1:34" x14ac:dyDescent="0.25">
      <c r="A31" s="58" t="s">
        <v>428</v>
      </c>
      <c r="B31" s="42" t="s">
        <v>162</v>
      </c>
      <c r="C31" s="255" t="s">
        <v>424</v>
      </c>
      <c r="D31" s="265" t="s">
        <v>424</v>
      </c>
      <c r="E31" s="264">
        <f t="shared" si="9"/>
        <v>0.97195450273312645</v>
      </c>
      <c r="F31" s="264">
        <f t="shared" si="8"/>
        <v>0</v>
      </c>
      <c r="G31" s="254" t="s">
        <v>424</v>
      </c>
      <c r="H31" s="254">
        <v>0</v>
      </c>
      <c r="I31" s="255">
        <v>0</v>
      </c>
      <c r="J31" s="263">
        <v>0.97195450273312645</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0.97195450273312645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2.127887805164395</v>
      </c>
      <c r="D33" s="263">
        <v>2.0439999999999983</v>
      </c>
      <c r="E33" s="264">
        <f t="shared" si="9"/>
        <v>1.4898015783333312</v>
      </c>
      <c r="F33" s="264">
        <f t="shared" si="8"/>
        <v>0</v>
      </c>
      <c r="G33" s="254">
        <v>0</v>
      </c>
      <c r="H33" s="254">
        <v>2.1116779999999999</v>
      </c>
      <c r="I33" s="254">
        <f>I31</f>
        <v>0</v>
      </c>
      <c r="J33" s="263">
        <v>1.4898015783333312</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2.1116779999999999</v>
      </c>
      <c r="AC33" s="264">
        <f t="shared" si="7"/>
        <v>1.4898015783333312</v>
      </c>
      <c r="AE33" s="274">
        <v>0</v>
      </c>
      <c r="AF33" s="274">
        <f>AF31</f>
        <v>0</v>
      </c>
      <c r="AG33" s="278">
        <v>0</v>
      </c>
      <c r="AH33" s="278">
        <v>0</v>
      </c>
    </row>
    <row r="34" spans="1:34" ht="47.25" x14ac:dyDescent="0.25">
      <c r="A34" s="60" t="s">
        <v>61</v>
      </c>
      <c r="B34" s="59" t="s">
        <v>170</v>
      </c>
      <c r="C34" s="253">
        <f>SUM(C35:C38)</f>
        <v>0</v>
      </c>
      <c r="D34" s="261">
        <f t="shared" ref="D34:G34" si="10">SUM(D35:D38)</f>
        <v>10.220000000000001</v>
      </c>
      <c r="E34" s="262">
        <f t="shared" si="9"/>
        <v>0</v>
      </c>
      <c r="F34" s="262">
        <f t="shared" si="8"/>
        <v>0</v>
      </c>
      <c r="G34" s="253">
        <f t="shared" si="10"/>
        <v>10.220000000000001</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0.92317499999999997</v>
      </c>
      <c r="E35" s="264">
        <f t="shared" si="9"/>
        <v>0</v>
      </c>
      <c r="F35" s="264">
        <f t="shared" si="8"/>
        <v>0</v>
      </c>
      <c r="G35" s="254">
        <v>0.92317499999999997</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2.2929310300000001</v>
      </c>
      <c r="E36" s="264">
        <f t="shared" si="9"/>
        <v>0</v>
      </c>
      <c r="F36" s="264">
        <f t="shared" si="8"/>
        <v>0</v>
      </c>
      <c r="G36" s="254">
        <v>2.2929310300000001</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3.5021975900000002</v>
      </c>
      <c r="E37" s="264">
        <f t="shared" si="9"/>
        <v>0</v>
      </c>
      <c r="F37" s="264">
        <f t="shared" si="8"/>
        <v>0</v>
      </c>
      <c r="G37" s="254">
        <v>3.5021975900000002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3.5016963799999998</v>
      </c>
      <c r="E38" s="264">
        <f t="shared" si="9"/>
        <v>0</v>
      </c>
      <c r="F38" s="264">
        <f t="shared" si="8"/>
        <v>0</v>
      </c>
      <c r="G38" s="254">
        <v>3.5016963799999998</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0</v>
      </c>
      <c r="F46" s="264">
        <f t="shared" si="8"/>
        <v>0</v>
      </c>
      <c r="G46" s="254">
        <v>2</v>
      </c>
      <c r="H46" s="254">
        <v>2</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2</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0</v>
      </c>
      <c r="F54" s="264">
        <f t="shared" si="8"/>
        <v>0</v>
      </c>
      <c r="G54" s="254">
        <v>2</v>
      </c>
      <c r="H54" s="254">
        <v>2</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2</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10.98251</v>
      </c>
      <c r="D56" s="263">
        <v>10.219999999999997</v>
      </c>
      <c r="E56" s="264">
        <f t="shared" si="9"/>
        <v>0</v>
      </c>
      <c r="F56" s="264">
        <f t="shared" si="8"/>
        <v>0</v>
      </c>
      <c r="G56" s="254">
        <v>10.220000000000001</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0</v>
      </c>
      <c r="F61" s="264">
        <f t="shared" si="8"/>
        <v>0</v>
      </c>
      <c r="G61" s="254">
        <v>2</v>
      </c>
      <c r="H61" s="254">
        <v>2</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2</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45654</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18491.741719999998</v>
      </c>
      <c r="Q26" s="173" t="s">
        <v>424</v>
      </c>
      <c r="R26" s="175">
        <f>SUM(R27:R86)</f>
        <v>18391.31984</v>
      </c>
      <c r="S26" s="173" t="s">
        <v>424</v>
      </c>
      <c r="T26" s="173" t="s">
        <v>424</v>
      </c>
      <c r="U26" s="173" t="s">
        <v>424</v>
      </c>
      <c r="V26" s="173" t="s">
        <v>424</v>
      </c>
      <c r="W26" s="173" t="s">
        <v>424</v>
      </c>
      <c r="X26" s="173" t="s">
        <v>424</v>
      </c>
      <c r="Y26" s="173" t="s">
        <v>424</v>
      </c>
      <c r="Z26" s="173" t="s">
        <v>424</v>
      </c>
      <c r="AA26" s="173" t="s">
        <v>424</v>
      </c>
      <c r="AB26" s="175">
        <f>SUM(AB27:AB86)</f>
        <v>10220</v>
      </c>
      <c r="AC26" s="173" t="s">
        <v>424</v>
      </c>
      <c r="AD26" s="175">
        <f>SUM(AD27:AD86)</f>
        <v>12264</v>
      </c>
      <c r="AE26" s="175">
        <f>SUM(AE27:AE86)</f>
        <v>8938.8094700000001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10219.999999999998</v>
      </c>
      <c r="AY26" s="175">
        <f t="shared" si="46"/>
        <v>3325.1905299999999</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3333</v>
      </c>
      <c r="Q27" s="205" t="s">
        <v>514</v>
      </c>
      <c r="R27" s="206">
        <v>3232.5681199999999</v>
      </c>
      <c r="S27" s="205" t="s">
        <v>515</v>
      </c>
      <c r="T27" s="205" t="s">
        <v>515</v>
      </c>
      <c r="U27" s="205">
        <v>7</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v>32312996040</v>
      </c>
      <c r="AG27" s="205" t="s">
        <v>516</v>
      </c>
      <c r="AH27" s="205" t="s">
        <v>517</v>
      </c>
      <c r="AI27" s="207">
        <v>45260</v>
      </c>
      <c r="AJ27" s="207">
        <v>45253</v>
      </c>
      <c r="AK27" s="207">
        <v>45336</v>
      </c>
      <c r="AL27" s="207">
        <v>45338</v>
      </c>
      <c r="AM27" s="205" t="s">
        <v>424</v>
      </c>
      <c r="AN27" s="205" t="s">
        <v>424</v>
      </c>
      <c r="AO27" s="205" t="s">
        <v>424</v>
      </c>
      <c r="AP27" s="205" t="s">
        <v>424</v>
      </c>
      <c r="AQ27" s="207">
        <v>45412</v>
      </c>
      <c r="AR27" s="207" t="s">
        <v>518</v>
      </c>
      <c r="AS27" s="207">
        <v>45412</v>
      </c>
      <c r="AT27" s="207" t="s">
        <v>518</v>
      </c>
      <c r="AU27" s="207">
        <v>45657</v>
      </c>
      <c r="AV27" s="205" t="s">
        <v>424</v>
      </c>
      <c r="AW27" s="205" t="s">
        <v>519</v>
      </c>
      <c r="AX27" s="208">
        <v>0</v>
      </c>
      <c r="AY27" s="208">
        <v>0</v>
      </c>
      <c r="AZ27" s="206" t="s">
        <v>520</v>
      </c>
      <c r="BA27" s="206" t="s">
        <v>511</v>
      </c>
      <c r="BB27" s="206" t="s">
        <v>518</v>
      </c>
      <c r="BC27" s="206" t="s">
        <v>521</v>
      </c>
      <c r="BD27" s="206" t="str">
        <f>CONCATENATE(BB27,", ",BA27,", ",N27,", ","договор № ",BC27)</f>
        <v>-, ПИР, СМР, ПНР,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522</v>
      </c>
      <c r="N28" s="205" t="s">
        <v>512</v>
      </c>
      <c r="O28" s="205" t="s">
        <v>513</v>
      </c>
      <c r="P28" s="206">
        <v>10238.5</v>
      </c>
      <c r="Q28" s="205" t="s">
        <v>514</v>
      </c>
      <c r="R28" s="206">
        <v>10238.51</v>
      </c>
      <c r="S28" s="205" t="s">
        <v>515</v>
      </c>
      <c r="T28" s="205" t="s">
        <v>515</v>
      </c>
      <c r="U28" s="205">
        <v>2</v>
      </c>
      <c r="V28" s="205">
        <v>1</v>
      </c>
      <c r="W28" s="205" t="s">
        <v>523</v>
      </c>
      <c r="X28" s="205">
        <v>10238.51</v>
      </c>
      <c r="Y28" s="205" t="s">
        <v>518</v>
      </c>
      <c r="Z28" s="205">
        <v>1</v>
      </c>
      <c r="AA28" s="205">
        <v>10220</v>
      </c>
      <c r="AB28" s="206">
        <v>10220</v>
      </c>
      <c r="AC28" s="205" t="s">
        <v>523</v>
      </c>
      <c r="AD28" s="206">
        <v>12264</v>
      </c>
      <c r="AE28" s="247">
        <f t="shared" ref="AE28:AE86" si="49">IF(IFERROR(AD28-AY28,"нд")&lt;0,0,IFERROR(AD28-AY28,"нд"))</f>
        <v>8938.8094700000001</v>
      </c>
      <c r="AF28" s="205">
        <v>32413965570</v>
      </c>
      <c r="AG28" s="205" t="s">
        <v>516</v>
      </c>
      <c r="AH28" s="205" t="s">
        <v>517</v>
      </c>
      <c r="AI28" s="207">
        <v>45565</v>
      </c>
      <c r="AJ28" s="207">
        <v>45541</v>
      </c>
      <c r="AK28" s="207">
        <v>45553</v>
      </c>
      <c r="AL28" s="207">
        <v>45565</v>
      </c>
      <c r="AM28" s="205" t="s">
        <v>424</v>
      </c>
      <c r="AN28" s="205" t="s">
        <v>424</v>
      </c>
      <c r="AO28" s="205" t="s">
        <v>424</v>
      </c>
      <c r="AP28" s="205" t="s">
        <v>424</v>
      </c>
      <c r="AQ28" s="207">
        <v>45585</v>
      </c>
      <c r="AR28" s="207">
        <v>45581</v>
      </c>
      <c r="AS28" s="207">
        <v>45585</v>
      </c>
      <c r="AT28" s="207">
        <v>45581</v>
      </c>
      <c r="AU28" s="207">
        <v>45657</v>
      </c>
      <c r="AV28" s="205" t="s">
        <v>424</v>
      </c>
      <c r="AW28" s="205" t="s">
        <v>424</v>
      </c>
      <c r="AX28" s="206">
        <v>10219.999999999998</v>
      </c>
      <c r="AY28" s="206">
        <v>3325.1905299999999</v>
      </c>
      <c r="AZ28" s="206" t="s">
        <v>520</v>
      </c>
      <c r="BA28" s="206" t="s">
        <v>522</v>
      </c>
      <c r="BB28" s="206" t="s">
        <v>523</v>
      </c>
      <c r="BC28" s="206" t="s">
        <v>524</v>
      </c>
      <c r="BD28" s="206" t="str">
        <f t="shared" ref="BD28:BD86" si="50">CONCATENATE(BB28,", ",BA28,", ",N28,", ","договор № ",BC28)</f>
        <v>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522</v>
      </c>
      <c r="N29" s="205" t="s">
        <v>512</v>
      </c>
      <c r="O29" s="205" t="s">
        <v>513</v>
      </c>
      <c r="P29" s="206">
        <v>4920.24172</v>
      </c>
      <c r="Q29" s="205" t="s">
        <v>514</v>
      </c>
      <c r="R29" s="206">
        <v>4920.24172</v>
      </c>
      <c r="S29" s="205" t="s">
        <v>515</v>
      </c>
      <c r="T29" s="205" t="s">
        <v>515</v>
      </c>
      <c r="U29" s="205">
        <v>3</v>
      </c>
      <c r="V29" s="205" t="s">
        <v>424</v>
      </c>
      <c r="W29" s="205" t="s">
        <v>424</v>
      </c>
      <c r="X29" s="205" t="s">
        <v>424</v>
      </c>
      <c r="Y29" s="205" t="s">
        <v>424</v>
      </c>
      <c r="Z29" s="205" t="s">
        <v>424</v>
      </c>
      <c r="AA29" s="205" t="s">
        <v>424</v>
      </c>
      <c r="AB29" s="206" t="s">
        <v>424</v>
      </c>
      <c r="AC29" s="205" t="s">
        <v>424</v>
      </c>
      <c r="AD29" s="206" t="s">
        <v>424</v>
      </c>
      <c r="AE29" s="247" t="str">
        <f t="shared" si="49"/>
        <v>нд</v>
      </c>
      <c r="AF29" s="205">
        <v>32413447263</v>
      </c>
      <c r="AG29" s="205" t="s">
        <v>516</v>
      </c>
      <c r="AH29" s="205" t="s">
        <v>517</v>
      </c>
      <c r="AI29" s="207">
        <v>45382</v>
      </c>
      <c r="AJ29" s="207">
        <v>45380</v>
      </c>
      <c r="AK29" s="207">
        <v>45429</v>
      </c>
      <c r="AL29" s="207">
        <v>45440</v>
      </c>
      <c r="AM29" s="205" t="s">
        <v>424</v>
      </c>
      <c r="AN29" s="205" t="s">
        <v>424</v>
      </c>
      <c r="AO29" s="205" t="s">
        <v>424</v>
      </c>
      <c r="AP29" s="205" t="s">
        <v>424</v>
      </c>
      <c r="AQ29" s="207">
        <v>45412</v>
      </c>
      <c r="AR29" s="207" t="s">
        <v>518</v>
      </c>
      <c r="AS29" s="207">
        <v>45412</v>
      </c>
      <c r="AT29" s="207" t="s">
        <v>518</v>
      </c>
      <c r="AU29" s="207">
        <v>45657</v>
      </c>
      <c r="AV29" s="205" t="s">
        <v>424</v>
      </c>
      <c r="AW29" s="205" t="s">
        <v>519</v>
      </c>
      <c r="AX29" s="206">
        <v>0</v>
      </c>
      <c r="AY29" s="206">
        <v>0</v>
      </c>
      <c r="AZ29" s="206" t="s">
        <v>520</v>
      </c>
      <c r="BA29" s="206" t="s">
        <v>522</v>
      </c>
      <c r="BB29" s="206" t="s">
        <v>518</v>
      </c>
      <c r="BC29" s="206" t="s">
        <v>521</v>
      </c>
      <c r="BD29" s="206" t="str">
        <f t="shared" si="50"/>
        <v>-,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M_00.0038.000038</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45654</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12.263999999999996</v>
      </c>
    </row>
    <row r="28" spans="1:2" ht="93.75" customHeight="1" x14ac:dyDescent="0.25">
      <c r="A28" s="155" t="s">
        <v>309</v>
      </c>
      <c r="B28" s="158" t="s">
        <v>528</v>
      </c>
    </row>
    <row r="29" spans="1:2" ht="28.5" x14ac:dyDescent="0.25">
      <c r="A29" s="156" t="s">
        <v>310</v>
      </c>
      <c r="B29" s="167">
        <f>'7. Паспорт отчет о закупке'!$AB$26*1.2/1000</f>
        <v>12.263999999999999</v>
      </c>
    </row>
    <row r="30" spans="1:2" ht="28.5" x14ac:dyDescent="0.25">
      <c r="A30" s="156" t="s">
        <v>311</v>
      </c>
      <c r="B30" s="167">
        <f>'7. Паспорт отчет о закупке'!$AD$26/1000</f>
        <v>12.263999999999999</v>
      </c>
    </row>
    <row r="31" spans="1:2" x14ac:dyDescent="0.25">
      <c r="A31" s="155" t="s">
        <v>312</v>
      </c>
      <c r="B31" s="157"/>
    </row>
    <row r="32" spans="1:2" ht="28.5" x14ac:dyDescent="0.25">
      <c r="A32" s="156" t="s">
        <v>313</v>
      </c>
      <c r="B32" s="167">
        <f>SUM(SUMIF(B33,"&gt;0",B33),SUMIF(B37,"&gt;0",B37),SUMIF(B41,"&gt;0",B41),SUMIF(B45,"&gt;0",B45),SUMIF(B49,"&gt;0",B49),SUMIF(B53,"&gt;0",B53))</f>
        <v>12.263999999999999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12.263999999999999</v>
      </c>
    </row>
    <row r="38" spans="1:2" x14ac:dyDescent="0.25">
      <c r="A38" s="164" t="s">
        <v>314</v>
      </c>
      <c r="B38" s="157">
        <f>IF(B37="нд","нд",$B37/$B$27*100)</f>
        <v>100.00000000000003</v>
      </c>
    </row>
    <row r="39" spans="1:2" x14ac:dyDescent="0.25">
      <c r="A39" s="164" t="s">
        <v>315</v>
      </c>
      <c r="B39" s="157">
        <f>IF(VLOOKUP(2,'7. Паспорт отчет о закупке'!$A$27:$CD$86,52,0)="ИП",VLOOKUP(2,'7. Паспорт отчет о закупке'!$A$27:$CD$86,51,0)/1000,"нд")</f>
        <v>3.32519053</v>
      </c>
    </row>
    <row r="40" spans="1:2" x14ac:dyDescent="0.25">
      <c r="A40" s="164" t="s">
        <v>436</v>
      </c>
      <c r="B40" s="157">
        <f>IF(VLOOKUP(2,'7. Паспорт отчет о закупке'!$A$27:$CD$86,52,0)="ИП",VLOOKUP(2,'7. Паспорт отчет о закупке'!$A$27:$CD$86,50,0)/1000,"нд")</f>
        <v>10.219999999999999</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0</v>
      </c>
    </row>
    <row r="44" spans="1:2" x14ac:dyDescent="0.25">
      <c r="A44" s="164" t="s">
        <v>436</v>
      </c>
      <c r="B44" s="157">
        <f>IF(VLOOKUP(3,'7. Паспорт отчет о закупке'!$A$27:$CD$86,52,0)="ИП",VLOOKUP(3,'7. Паспорт отчет о закупке'!$A$27:$CD$86,50,0)/1000,"нд")</f>
        <v>0</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100.00000000000003</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3.3251905300000004</v>
      </c>
    </row>
    <row r="90" spans="1:7" x14ac:dyDescent="0.25">
      <c r="A90" s="154" t="s">
        <v>435</v>
      </c>
      <c r="B90" s="167">
        <f>IFERROR(SUM(B91*1.2/$B$27*100),0)</f>
        <v>100.00000000000004</v>
      </c>
    </row>
    <row r="91" spans="1:7" x14ac:dyDescent="0.25">
      <c r="A91" s="154" t="s">
        <v>440</v>
      </c>
      <c r="B91" s="167">
        <f>'6.2. Паспорт фин осв ввод'!D34-'6.2. Паспорт фин осв ввод'!E34</f>
        <v>10.220000000000001</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ПИР, СМР, ПНР,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
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M_00.0038.000038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M_00.0038.000038</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M_00.0038.000038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45505</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2" zoomScale="70" zoomScaleSheetLayoutView="70" workbookViewId="0">
      <selection activeCell="H34" sqref="H3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M_00.0038.000038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45505</v>
      </c>
      <c r="D25" s="285">
        <v>45626</v>
      </c>
      <c r="E25" s="285">
        <v>45505</v>
      </c>
      <c r="F25" s="285">
        <v>45626</v>
      </c>
      <c r="G25" s="286">
        <v>1</v>
      </c>
      <c r="H25" s="286" t="s">
        <v>424</v>
      </c>
      <c r="I25" s="280" t="s">
        <v>529</v>
      </c>
      <c r="J25" s="280" t="s">
        <v>424</v>
      </c>
      <c r="L25" s="246"/>
      <c r="N25" s="238" t="str">
        <f>CONCATENATE($A$12,A25)</f>
        <v>M_00.0038.0000381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M_00.0038.0000381.1.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M_00.0038.0000381.2.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M_00.0038.0000381.2.1.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M_00.0038.0000381.3.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M_00.0038.0000381.4.</v>
      </c>
    </row>
    <row r="31" spans="1:14" x14ac:dyDescent="0.25">
      <c r="A31" s="281" t="s">
        <v>460</v>
      </c>
      <c r="B31" s="281" t="s">
        <v>461</v>
      </c>
      <c r="C31" s="285">
        <v>45505</v>
      </c>
      <c r="D31" s="285">
        <v>45581</v>
      </c>
      <c r="E31" s="285">
        <v>45505</v>
      </c>
      <c r="F31" s="285">
        <v>45581</v>
      </c>
      <c r="G31" s="286">
        <v>1</v>
      </c>
      <c r="H31" s="286" t="s">
        <v>424</v>
      </c>
      <c r="I31" s="280" t="s">
        <v>518</v>
      </c>
      <c r="J31" s="281" t="s">
        <v>424</v>
      </c>
      <c r="N31" s="238" t="str">
        <f t="shared" si="0"/>
        <v>M_00.0038.0000381.5.</v>
      </c>
    </row>
    <row r="32" spans="1:14" x14ac:dyDescent="0.25">
      <c r="A32" s="281" t="s">
        <v>462</v>
      </c>
      <c r="B32" s="281" t="s">
        <v>463</v>
      </c>
      <c r="C32" s="285">
        <v>45611</v>
      </c>
      <c r="D32" s="285">
        <v>45626</v>
      </c>
      <c r="E32" s="285">
        <v>45611</v>
      </c>
      <c r="F32" s="285">
        <v>45626</v>
      </c>
      <c r="G32" s="286">
        <v>1</v>
      </c>
      <c r="H32" s="286" t="s">
        <v>424</v>
      </c>
      <c r="I32" s="280" t="s">
        <v>518</v>
      </c>
      <c r="J32" s="281" t="s">
        <v>424</v>
      </c>
      <c r="N32" s="238" t="str">
        <f t="shared" si="0"/>
        <v>M_00.0038.0000381.6.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M_00.0038.0000381.7.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M_00.0038.0000381.8.</v>
      </c>
    </row>
    <row r="35" spans="1:14" x14ac:dyDescent="0.25">
      <c r="A35" s="281" t="s">
        <v>468</v>
      </c>
      <c r="B35" s="281" t="s">
        <v>469</v>
      </c>
      <c r="C35" s="285" t="s">
        <v>424</v>
      </c>
      <c r="D35" s="285" t="s">
        <v>424</v>
      </c>
      <c r="E35" s="285" t="s">
        <v>424</v>
      </c>
      <c r="F35" s="285" t="s">
        <v>424</v>
      </c>
      <c r="G35" s="286" t="s">
        <v>424</v>
      </c>
      <c r="H35" s="286" t="s">
        <v>424</v>
      </c>
      <c r="I35" s="280" t="s">
        <v>518</v>
      </c>
      <c r="J35" s="281" t="s">
        <v>424</v>
      </c>
      <c r="N35" s="238" t="str">
        <f t="shared" si="0"/>
        <v>M_00.0038.0000381.9.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M_00.0038.0000381.10.</v>
      </c>
    </row>
    <row r="37" spans="1:14" x14ac:dyDescent="0.25">
      <c r="A37" s="281" t="s">
        <v>472</v>
      </c>
      <c r="B37" s="281" t="s">
        <v>473</v>
      </c>
      <c r="C37" s="285">
        <v>45566</v>
      </c>
      <c r="D37" s="285">
        <v>45626</v>
      </c>
      <c r="E37" s="285">
        <v>45566</v>
      </c>
      <c r="F37" s="285">
        <v>45626</v>
      </c>
      <c r="G37" s="286">
        <v>1</v>
      </c>
      <c r="H37" s="286" t="s">
        <v>424</v>
      </c>
      <c r="I37" s="280" t="s">
        <v>518</v>
      </c>
      <c r="J37" s="281" t="s">
        <v>424</v>
      </c>
      <c r="N37" s="238" t="str">
        <f t="shared" si="0"/>
        <v>M_00.0038.0000381.11.</v>
      </c>
    </row>
    <row r="38" spans="1:14" x14ac:dyDescent="0.25">
      <c r="A38" s="280">
        <v>2</v>
      </c>
      <c r="B38" s="280" t="s">
        <v>509</v>
      </c>
      <c r="C38" s="285">
        <v>45505</v>
      </c>
      <c r="D38" s="285">
        <v>45581</v>
      </c>
      <c r="E38" s="285">
        <v>45505</v>
      </c>
      <c r="F38" s="285">
        <v>45581</v>
      </c>
      <c r="G38" s="286">
        <v>1</v>
      </c>
      <c r="H38" s="286" t="s">
        <v>424</v>
      </c>
      <c r="I38" s="280" t="s">
        <v>529</v>
      </c>
      <c r="J38" s="280" t="s">
        <v>424</v>
      </c>
      <c r="N38" s="238" t="str">
        <f t="shared" si="0"/>
        <v>M_00.0038.0000382</v>
      </c>
    </row>
    <row r="39" spans="1:14" ht="173.25" customHeight="1" x14ac:dyDescent="0.25">
      <c r="A39" s="282" t="s">
        <v>474</v>
      </c>
      <c r="B39" s="281" t="s">
        <v>475</v>
      </c>
      <c r="C39" s="285">
        <v>45505</v>
      </c>
      <c r="D39" s="285">
        <v>45581</v>
      </c>
      <c r="E39" s="285">
        <v>45505</v>
      </c>
      <c r="F39" s="285">
        <v>45581</v>
      </c>
      <c r="G39" s="286">
        <v>1</v>
      </c>
      <c r="H39" s="286" t="s">
        <v>424</v>
      </c>
      <c r="I39" s="280" t="s">
        <v>518</v>
      </c>
      <c r="J39" s="281" t="s">
        <v>424</v>
      </c>
      <c r="N39" s="238" t="str">
        <f t="shared" si="0"/>
        <v>M_00.0038.0000382.1.</v>
      </c>
    </row>
    <row r="40" spans="1:14" x14ac:dyDescent="0.25">
      <c r="A40" s="282" t="s">
        <v>476</v>
      </c>
      <c r="B40" s="281" t="s">
        <v>477</v>
      </c>
      <c r="C40" s="285" t="s">
        <v>424</v>
      </c>
      <c r="D40" s="285" t="s">
        <v>424</v>
      </c>
      <c r="E40" s="285" t="s">
        <v>424</v>
      </c>
      <c r="F40" s="285" t="s">
        <v>424</v>
      </c>
      <c r="G40" s="286" t="s">
        <v>424</v>
      </c>
      <c r="H40" s="286" t="s">
        <v>424</v>
      </c>
      <c r="I40" s="280" t="s">
        <v>518</v>
      </c>
      <c r="J40" s="281" t="s">
        <v>424</v>
      </c>
      <c r="N40" s="238" t="str">
        <f t="shared" si="0"/>
        <v>M_00.0038.0000382.2.</v>
      </c>
    </row>
    <row r="41" spans="1:14" x14ac:dyDescent="0.25">
      <c r="A41" s="280">
        <v>3</v>
      </c>
      <c r="B41" s="280" t="s">
        <v>478</v>
      </c>
      <c r="C41" s="285">
        <v>45595</v>
      </c>
      <c r="D41" s="285">
        <v>45652</v>
      </c>
      <c r="E41" s="285">
        <v>45595</v>
      </c>
      <c r="F41" s="285">
        <v>45652</v>
      </c>
      <c r="G41" s="286">
        <v>1</v>
      </c>
      <c r="H41" s="286" t="s">
        <v>424</v>
      </c>
      <c r="I41" s="280" t="s">
        <v>529</v>
      </c>
      <c r="J41" s="280" t="s">
        <v>424</v>
      </c>
      <c r="N41" s="238" t="str">
        <f t="shared" si="0"/>
        <v>M_00.0038.0000383</v>
      </c>
    </row>
    <row r="42" spans="1:14" x14ac:dyDescent="0.25">
      <c r="A42" s="281" t="s">
        <v>479</v>
      </c>
      <c r="B42" s="281" t="s">
        <v>480</v>
      </c>
      <c r="C42" s="285">
        <v>45595</v>
      </c>
      <c r="D42" s="285">
        <v>45646</v>
      </c>
      <c r="E42" s="285">
        <v>45595</v>
      </c>
      <c r="F42" s="285">
        <v>45646</v>
      </c>
      <c r="G42" s="286">
        <v>1</v>
      </c>
      <c r="H42" s="286" t="s">
        <v>424</v>
      </c>
      <c r="I42" s="280" t="s">
        <v>518</v>
      </c>
      <c r="J42" s="281" t="s">
        <v>424</v>
      </c>
      <c r="N42" s="238" t="str">
        <f t="shared" si="0"/>
        <v>M_00.0038.0000383.1.</v>
      </c>
    </row>
    <row r="43" spans="1:14" x14ac:dyDescent="0.25">
      <c r="A43" s="281" t="s">
        <v>481</v>
      </c>
      <c r="B43" s="281" t="s">
        <v>482</v>
      </c>
      <c r="C43" s="285" t="s">
        <v>424</v>
      </c>
      <c r="D43" s="285" t="s">
        <v>424</v>
      </c>
      <c r="E43" s="285" t="s">
        <v>424</v>
      </c>
      <c r="F43" s="285" t="s">
        <v>424</v>
      </c>
      <c r="G43" s="286" t="s">
        <v>424</v>
      </c>
      <c r="H43" s="286" t="s">
        <v>424</v>
      </c>
      <c r="I43" s="280" t="s">
        <v>518</v>
      </c>
      <c r="J43" s="281" t="s">
        <v>424</v>
      </c>
      <c r="N43" s="238" t="str">
        <f t="shared" si="0"/>
        <v>M_00.0038.0000383.2.</v>
      </c>
    </row>
    <row r="44" spans="1:14" x14ac:dyDescent="0.25">
      <c r="A44" s="281" t="s">
        <v>483</v>
      </c>
      <c r="B44" s="281" t="s">
        <v>484</v>
      </c>
      <c r="C44" s="285" t="s">
        <v>424</v>
      </c>
      <c r="D44" s="285" t="s">
        <v>424</v>
      </c>
      <c r="E44" s="285" t="s">
        <v>424</v>
      </c>
      <c r="F44" s="285" t="s">
        <v>424</v>
      </c>
      <c r="G44" s="286" t="s">
        <v>424</v>
      </c>
      <c r="H44" s="286" t="s">
        <v>424</v>
      </c>
      <c r="I44" s="280" t="s">
        <v>518</v>
      </c>
      <c r="J44" s="281" t="s">
        <v>424</v>
      </c>
      <c r="N44" s="238" t="str">
        <f t="shared" si="0"/>
        <v>M_00.0038.0000383.3.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M_00.0038.0000383.4.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M_00.0038.0000383.5.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M_00.0038.0000383.6.</v>
      </c>
    </row>
    <row r="48" spans="1:14" x14ac:dyDescent="0.25">
      <c r="A48" s="280">
        <v>4</v>
      </c>
      <c r="B48" s="280" t="s">
        <v>491</v>
      </c>
      <c r="C48" s="285">
        <v>45649</v>
      </c>
      <c r="D48" s="285">
        <v>45654</v>
      </c>
      <c r="E48" s="285">
        <v>45649</v>
      </c>
      <c r="F48" s="285">
        <v>45654</v>
      </c>
      <c r="G48" s="286">
        <v>1</v>
      </c>
      <c r="H48" s="286" t="s">
        <v>424</v>
      </c>
      <c r="I48" s="280" t="s">
        <v>529</v>
      </c>
      <c r="J48" s="280" t="s">
        <v>424</v>
      </c>
      <c r="N48" s="238" t="str">
        <f t="shared" si="0"/>
        <v>M_00.0038.0000384</v>
      </c>
    </row>
    <row r="49" spans="1:14" x14ac:dyDescent="0.25">
      <c r="A49" s="281" t="s">
        <v>492</v>
      </c>
      <c r="B49" s="281" t="s">
        <v>493</v>
      </c>
      <c r="C49" s="285">
        <v>45651</v>
      </c>
      <c r="D49" s="285">
        <v>45654</v>
      </c>
      <c r="E49" s="285">
        <v>45651</v>
      </c>
      <c r="F49" s="285">
        <v>45654</v>
      </c>
      <c r="G49" s="286">
        <v>1</v>
      </c>
      <c r="H49" s="286" t="s">
        <v>424</v>
      </c>
      <c r="I49" s="280" t="s">
        <v>518</v>
      </c>
      <c r="J49" s="281" t="s">
        <v>424</v>
      </c>
      <c r="N49" s="238" t="str">
        <f t="shared" si="0"/>
        <v>M_00.0038.0000384.1.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M_00.0038.0000384.2.</v>
      </c>
    </row>
    <row r="51" spans="1:14" ht="31.5" x14ac:dyDescent="0.25">
      <c r="A51" s="281" t="s">
        <v>496</v>
      </c>
      <c r="B51" s="281" t="s">
        <v>497</v>
      </c>
      <c r="C51" s="285" t="s">
        <v>424</v>
      </c>
      <c r="D51" s="285" t="s">
        <v>424</v>
      </c>
      <c r="E51" s="285" t="s">
        <v>424</v>
      </c>
      <c r="F51" s="285" t="s">
        <v>424</v>
      </c>
      <c r="G51" s="286" t="s">
        <v>424</v>
      </c>
      <c r="H51" s="286" t="s">
        <v>424</v>
      </c>
      <c r="I51" s="280" t="s">
        <v>518</v>
      </c>
      <c r="J51" s="281" t="s">
        <v>424</v>
      </c>
      <c r="N51" s="238" t="str">
        <f t="shared" si="0"/>
        <v>M_00.0038.0000384.3.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M_00.0038.0000384.4.</v>
      </c>
    </row>
    <row r="53" spans="1:14" x14ac:dyDescent="0.25">
      <c r="A53" s="281" t="s">
        <v>500</v>
      </c>
      <c r="B53" s="284" t="s">
        <v>501</v>
      </c>
      <c r="C53" s="285">
        <v>45649</v>
      </c>
      <c r="D53" s="285">
        <v>45654</v>
      </c>
      <c r="E53" s="285">
        <v>45649</v>
      </c>
      <c r="F53" s="285">
        <v>45654</v>
      </c>
      <c r="G53" s="286">
        <v>1</v>
      </c>
      <c r="H53" s="286" t="s">
        <v>424</v>
      </c>
      <c r="I53" s="280" t="s">
        <v>518</v>
      </c>
      <c r="J53" s="281" t="s">
        <v>424</v>
      </c>
      <c r="N53" s="238" t="str">
        <f t="shared" si="0"/>
        <v>M_00.0038.0000384.5.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M_00.0038.0000384.6.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2025-11-11T08:42:03Z</dcterms:modified>
</cp:coreProperties>
</file>